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 Larsen\Documents\Min\Forening\Nyhedsbrev emner\2019\Hjemmeside\bolig - hjemmeside\tekst hjemmeside gem\"/>
    </mc:Choice>
  </mc:AlternateContent>
  <xr:revisionPtr revIDLastSave="0" documentId="8_{48A9639F-6A26-43F3-85EB-B72CE442E80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eregn" sheetId="1" r:id="rId1"/>
    <sheet name="noter" sheetId="3" state="hidden" r:id="rId2"/>
    <sheet name="Tal" sheetId="2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7" i="2" l="1"/>
  <c r="D43" i="1"/>
  <c r="E117" i="2" l="1"/>
  <c r="G114" i="2"/>
  <c r="H114" i="2" s="1"/>
  <c r="F114" i="2"/>
  <c r="L25" i="2" l="1"/>
  <c r="K25" i="2"/>
  <c r="M25" i="2" s="1"/>
  <c r="T12" i="2"/>
  <c r="S12" i="2"/>
  <c r="U12" i="2" l="1"/>
  <c r="G49" i="2"/>
  <c r="F49" i="2"/>
  <c r="H49" i="2" s="1"/>
  <c r="B34" i="1" l="1"/>
  <c r="B27" i="1"/>
  <c r="F27" i="1"/>
  <c r="G26" i="1"/>
  <c r="G28" i="1"/>
  <c r="B29" i="1"/>
  <c r="G29" i="1" s="1"/>
  <c r="G32" i="1"/>
  <c r="G33" i="1"/>
  <c r="G35" i="1"/>
  <c r="G36" i="1"/>
  <c r="B37" i="1"/>
  <c r="G37" i="1" s="1"/>
  <c r="B38" i="1"/>
  <c r="G38" i="1" s="1"/>
  <c r="G41" i="1"/>
  <c r="B31" i="1" s="1"/>
  <c r="G31" i="1" s="1"/>
  <c r="G42" i="1"/>
  <c r="B30" i="1" s="1"/>
  <c r="G30" i="1" s="1"/>
  <c r="G27" i="1" l="1"/>
  <c r="E27" i="1" s="1"/>
  <c r="E30" i="1"/>
  <c r="E31" i="1"/>
  <c r="E38" i="1"/>
  <c r="E36" i="1"/>
  <c r="E32" i="1"/>
  <c r="E29" i="1"/>
  <c r="E37" i="1"/>
  <c r="E35" i="1"/>
  <c r="E33" i="1"/>
  <c r="E28" i="1"/>
  <c r="E26" i="1"/>
  <c r="G34" i="1"/>
  <c r="E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Larsen</author>
    <author>Ejer</author>
    <author>pl</author>
  </authors>
  <commentList>
    <comment ref="A24" authorId="0" shapeId="0" xr:uid="{18939B11-601E-4D5C-8B6B-4A13915CADFA}">
      <text>
        <r>
          <rPr>
            <sz val="9"/>
            <color indexed="81"/>
            <rFont val="Tahoma"/>
            <family val="2"/>
          </rPr>
          <t xml:space="preserve">Der er yderligere information ved at trykke på celler med røde trekanter.
</t>
        </r>
      </text>
    </comment>
    <comment ref="G24" authorId="1" shapeId="0" xr:uid="{00000000-0006-0000-0000-000001000000}">
      <text>
        <r>
          <rPr>
            <sz val="9"/>
            <color indexed="81"/>
            <rFont val="Tahoma"/>
            <family val="2"/>
          </rPr>
          <t>Omregn til kWh fra liter olie
2000 liter x 10 (nedre brændværdi)=20.000 kWh
Minus tab fra oliekedel 20.000 kWh x 0,80 (virkningsgrad) = 16.000 kWh
Husets faktiske varmebehov, inkl. varmtvandsforbrug er 16.000 kWh. Skriv tallet i feltet det omregnet forbrug i feltet</t>
        </r>
      </text>
    </comment>
    <comment ref="D25" authorId="0" shapeId="0" xr:uid="{1A8A81AF-7553-4359-81C8-9EDCB869A9D6}">
      <text>
        <r>
          <rPr>
            <sz val="9"/>
            <color indexed="81"/>
            <rFont val="Tahoma"/>
            <family val="2"/>
          </rPr>
          <t xml:space="preserve">Årsvirkningsgrad er baseret på nedre brændværdier. 
</t>
        </r>
      </text>
    </comment>
    <comment ref="F25" authorId="0" shapeId="0" xr:uid="{90C4F30F-2472-4A2D-BA4D-42B0697B3DCE}">
      <text>
        <r>
          <rPr>
            <b/>
            <sz val="9"/>
            <color indexed="81"/>
            <rFont val="Tahoma"/>
            <family val="2"/>
          </rPr>
          <t xml:space="preserve">
Årsvirkningsgrad er baseret på nedre brændværdier, hvis andet ikke er nævnt. Ved brug af øvre brændværdi som reference indregnes energien, der er bundet i røggassens vanddampindhold, og den maksimale virkningsgrad for en kedel vil da højst kunne blive 100 %. </t>
        </r>
      </text>
    </comment>
    <comment ref="D26" authorId="2" shapeId="0" xr:uid="{00000000-0006-0000-0000-000002000000}">
      <text>
        <r>
          <rPr>
            <sz val="8"/>
            <color indexed="81"/>
            <rFont val="Tahoma"/>
            <family val="2"/>
          </rPr>
          <t xml:space="preserve">Du kan selv ændre på årsvirkningsgraden efter følgende tommelfingerregel:
1 - 5 år gammel 92 %
5-10 år 87 %
10-15 år 83 %
15-20 år 78 %
20-25 år 73 %
ældre 65 %
 </t>
        </r>
      </text>
    </comment>
    <comment ref="B32" authorId="2" shapeId="0" xr:uid="{00000000-0006-0000-0000-000003000000}">
      <text>
        <r>
          <rPr>
            <sz val="8"/>
            <color indexed="81"/>
            <rFont val="Tahoma"/>
            <family val="2"/>
          </rPr>
          <t xml:space="preserve">Du skal kun indtaste forbrugsprisen, ikke den faste afgift (abonnements- og effektbidrag), ellers bliver sammenligningen med de andre opvarmningsformer i skemaet forkert. 
0,56 kr./kWh, svarer til 560 kr./MWh, der er en gennemsnitspris beregnet ud fra 44 varmeværkets oplyste priser i Vendsyssel. 
Prisen siger ikke noget om den faktiske varmeudgift til opvarmning af din bolig. For at beregne den faktiske udgift til varme er det nødvendigt, at du tager udgangspunkt i dit fjernvarmeselskabs konkrete forbrugerpris. Brug link under skemaet.   
</t>
        </r>
      </text>
    </comment>
    <comment ref="B33" authorId="2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Elprisen er fratrukket 78,1 øre fordi der gælder en særlig regel for elafgiften i helårsboliger med elvarme.  Den særlige afgift fastsættes af myndighederne år for år.</t>
        </r>
      </text>
    </comment>
    <comment ref="D33" authorId="1" shapeId="0" xr:uid="{00000000-0006-0000-0000-000005000000}">
      <text>
        <r>
          <rPr>
            <sz val="9"/>
            <color indexed="81"/>
            <rFont val="Tahoma"/>
            <family val="2"/>
          </rPr>
          <t>vejledende virkningsgrader:
360% ved 100% gulvvarme
320% ved radiatorer og god isolering
300% ved radiatorer og alm. isolering</t>
        </r>
      </text>
    </comment>
    <comment ref="B34" authorId="2" shapeId="0" xr:uid="{00000000-0006-0000-0000-000006000000}">
      <text>
        <r>
          <rPr>
            <sz val="8"/>
            <color indexed="81"/>
            <rFont val="Tahoma"/>
            <family val="2"/>
          </rPr>
          <t xml:space="preserve">
Elprisen er fratrukket 78,1 øre fordi der gælder en særlig regel for elafgiften i helårsboliger med elvarme.  Den særlige afgift fastsættes af myndighederne år for år.</t>
        </r>
      </text>
    </comment>
    <comment ref="D34" authorId="1" shapeId="0" xr:uid="{00000000-0006-0000-0000-000007000000}">
      <text>
        <r>
          <rPr>
            <sz val="9"/>
            <color indexed="81"/>
            <rFont val="Tahoma"/>
            <family val="2"/>
          </rPr>
          <t>vejledende virkningsgrader:
320% ved 100% gulvvarme og god isolering
290% ved radiatorer og god isolering
270% ved radiatorer og alm. isolering</t>
        </r>
      </text>
    </comment>
    <comment ref="B36" authorId="2" shapeId="0" xr:uid="{00000000-0006-0000-0000-000008000000}">
      <text>
        <r>
          <rPr>
            <sz val="8"/>
            <color indexed="81"/>
            <rFont val="Tahoma"/>
            <family val="2"/>
          </rPr>
          <t xml:space="preserve">
Forbrugspriser er indtastet af VEMF.  Du kan dog selv indtaste andre priser.
</t>
        </r>
      </text>
    </comment>
    <comment ref="D37" authorId="2" shapeId="0" xr:uid="{00000000-0006-0000-0000-000009000000}">
      <text>
        <r>
          <rPr>
            <sz val="9"/>
            <color indexed="81"/>
            <rFont val="Arial"/>
            <family val="2"/>
          </rPr>
          <t>Du kan selv ændre på årsvirkningsgraden efter følgende tommelfingerregel:
0 - 5 år 90 %
5 - 10 år 85 %
11 - 15 år 82 %
Over 15 år 78 %</t>
        </r>
      </text>
    </comment>
    <comment ref="B38" authorId="2" shapeId="0" xr:uid="{00000000-0006-0000-0000-00000A000000}">
      <text>
        <r>
          <rPr>
            <sz val="8"/>
            <color indexed="81"/>
            <rFont val="Tahoma"/>
            <family val="2"/>
          </rPr>
          <t xml:space="preserve">
Elprisen er fratrukket 78,1 øre fordi der gælder en særlig regel for elafgiften i helårsboliger med elvarme.  Den særlige afgift fastsættes af myndighederne år for år.</t>
        </r>
      </text>
    </comment>
  </commentList>
</comments>
</file>

<file path=xl/sharedStrings.xml><?xml version="1.0" encoding="utf-8"?>
<sst xmlns="http://schemas.openxmlformats.org/spreadsheetml/2006/main" count="120" uniqueCount="68">
  <si>
    <t>kr/kWh</t>
  </si>
  <si>
    <t>Kr/kWh</t>
  </si>
  <si>
    <t>kr/liter</t>
  </si>
  <si>
    <t>kr/kg</t>
  </si>
  <si>
    <t>Træbriketter</t>
  </si>
  <si>
    <t>Elvarme</t>
  </si>
  <si>
    <t>Fjernvarme</t>
  </si>
  <si>
    <t xml:space="preserve"> </t>
  </si>
  <si>
    <t>Jordvarme</t>
  </si>
  <si>
    <t>VP Luft/vand</t>
  </si>
  <si>
    <t>Hus med et årligt forbrug på</t>
  </si>
  <si>
    <t>Gammelt Oliefyr</t>
  </si>
  <si>
    <r>
      <t>kr/m</t>
    </r>
    <r>
      <rPr>
        <vertAlign val="superscript"/>
        <sz val="12"/>
        <rFont val="Arial"/>
        <family val="2"/>
      </rPr>
      <t>3</t>
    </r>
  </si>
  <si>
    <t>Træ i tårne</t>
  </si>
  <si>
    <t>Pris</t>
  </si>
  <si>
    <t>Hjælpeskema</t>
  </si>
  <si>
    <t>Vægt/kg</t>
  </si>
  <si>
    <t>Brændværdi</t>
  </si>
  <si>
    <t>Rm</t>
  </si>
  <si>
    <t>Træ i tårne i kg</t>
  </si>
  <si>
    <t>Anlæg</t>
  </si>
  <si>
    <t>Virkningsgrad</t>
  </si>
  <si>
    <t>Udgift</t>
  </si>
  <si>
    <t>Pris/</t>
  </si>
  <si>
    <t>enhed</t>
  </si>
  <si>
    <t>Beregn din energipris</t>
  </si>
  <si>
    <t>og sammenlign med andre opvarmningsformer</t>
  </si>
  <si>
    <t>Træfaktor  kg løvtræ</t>
  </si>
  <si>
    <t xml:space="preserve">Nyt kondenserende oliefyr </t>
  </si>
  <si>
    <t>kWh</t>
  </si>
  <si>
    <t>Bedste træpilleanlæg</t>
  </si>
  <si>
    <t>Gennemsnitligt træpilleanlæg</t>
  </si>
  <si>
    <t>Fyringsolie</t>
  </si>
  <si>
    <t>Naturgas</t>
  </si>
  <si>
    <t>Se den aktuelle pris:</t>
  </si>
  <si>
    <t>er sat til 470 kg, hvilket svarer til 1,25 rm. blandet nåletræ.</t>
  </si>
  <si>
    <r>
      <t>•</t>
    </r>
    <r>
      <rPr>
        <b/>
        <sz val="12"/>
        <rFont val="Times New Roman"/>
        <family val="1"/>
      </rPr>
      <t xml:space="preserve"> Priserne i skemaet</t>
    </r>
    <r>
      <rPr>
        <sz val="12"/>
        <rFont val="Times New Roman"/>
        <family val="1"/>
      </rPr>
      <t xml:space="preserve"> er vejledende, man skal selv indsætte de aktuelle energipriser. De angivne varmepriser er kun</t>
    </r>
  </si>
  <si>
    <t xml:space="preserve">vedligeholdelse, og andre driftsudgifter, som elforbrug til drift af brænder, ventilator, pumper, automatik,  </t>
  </si>
  <si>
    <t xml:space="preserve"> for brændslet og indeholder ikke udgifter til vedligeholdelse og el til drift af tilbehør.  Husk også at ændre priserne  </t>
  </si>
  <si>
    <t>for de opvarmningsformer du sammenligner med. Priserne er inkl. moms.</t>
  </si>
  <si>
    <t>Naturgas (ældre)</t>
  </si>
  <si>
    <t>Naturgas (nyt)</t>
  </si>
  <si>
    <t>Brændekedel</t>
  </si>
  <si>
    <r>
      <t>•</t>
    </r>
    <r>
      <rPr>
        <b/>
        <sz val="12"/>
        <rFont val="Times New Roman"/>
        <family val="1"/>
      </rPr>
      <t xml:space="preserve"> Tab fra lagertank</t>
    </r>
    <r>
      <rPr>
        <sz val="12"/>
        <rFont val="Times New Roman"/>
        <family val="1"/>
      </rPr>
      <t xml:space="preserve"> er indregnet i brændekedlens årsvirkningsgrad. En rummeter blandet løvtræ, tæt stablet,</t>
    </r>
  </si>
  <si>
    <t>liter</t>
  </si>
  <si>
    <t>x</t>
  </si>
  <si>
    <t>Olieforbrug</t>
  </si>
  <si>
    <r>
      <t>•</t>
    </r>
    <r>
      <rPr>
        <b/>
        <sz val="12"/>
        <rFont val="Times New Roman"/>
        <family val="1"/>
      </rPr>
      <t xml:space="preserve"> Det vejledende årlige forbrug</t>
    </r>
    <r>
      <rPr>
        <sz val="12"/>
        <rFont val="Times New Roman"/>
        <family val="1"/>
      </rPr>
      <t xml:space="preserve"> i kWh er for et standard enfamiliehus på 150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 Der er mulighed for at ændre på</t>
    </r>
  </si>
  <si>
    <t xml:space="preserve">forvarmning og automatisk tænding, medregnes. </t>
  </si>
  <si>
    <t xml:space="preserve">medvirker til et lavere årligt kWh-forbrug. </t>
  </si>
  <si>
    <t xml:space="preserve">kWh-forbruget og olieforbruget efter husstørrelse og behov. Solvarme, luft/luft varmepumpe, og brændeovn </t>
  </si>
  <si>
    <t>driftssituation. I skemaet kan der ændres på det gamle olie- og naturgasfyrs virkningsgrad.</t>
  </si>
  <si>
    <r>
      <t>•</t>
    </r>
    <r>
      <rPr>
        <b/>
        <sz val="10"/>
        <rFont val="Arial"/>
        <family val="2"/>
      </rPr>
      <t xml:space="preserve"> Den årlige virkningsgrad</t>
    </r>
    <r>
      <rPr>
        <sz val="10"/>
        <rFont val="Arial"/>
        <family val="2"/>
      </rPr>
      <t xml:space="preserve"> er udtryk for Vendsyssel Energi- og Miljøforenings erfaringer ved en gennemsnitlig årlig </t>
    </r>
  </si>
  <si>
    <t>Elpriser</t>
  </si>
  <si>
    <t xml:space="preserve">En m3ref svarer til en energimængde på 0,0396 GJ = 11 kWh ved nedre brændværdi. Det er m3ref, som gasleverandøren angiver på sine fakturaer ved afregning overfor kunden (driftslederen). </t>
  </si>
  <si>
    <t>https://ens.dk/sites/ens.dk/files/CO2/rev_standardfaktorer_for_2017.pdf</t>
  </si>
  <si>
    <t>Virkningsgraden er opgivet ud fra øvre brændværdi. Det betyder, at tallene umiddelbart ser ca. 10 % lavere ud, end hvis den var bestemt efter nedre brændværdi. Forskellen på øvre og nedre brændværdi er, at øvre brændværdi medregner kondensationsvarmen fra vandindholdet i røggassen, som ikke er medregnet i nedre brændværdi.</t>
  </si>
  <si>
    <t>https://www.dgc.dk/energimaerkede-kedler</t>
  </si>
  <si>
    <t>kr./kWh</t>
  </si>
  <si>
    <t>elpris</t>
  </si>
  <si>
    <t>Tryk her for yderligere information her</t>
  </si>
  <si>
    <t>Opdateret april 2019</t>
  </si>
  <si>
    <t>Reduceret elafgift</t>
  </si>
  <si>
    <t>For perioden 1. januar 2019 - 31. december 2019 er den aktuelle prisreduktion 0,781 kr./kWh</t>
  </si>
  <si>
    <t>Bemærk at prisreduktionen kun er gældende for enfamiliehuse.</t>
  </si>
  <si>
    <t>samt de faste abonnementsafgifter til elforsyningsselskabet.</t>
  </si>
  <si>
    <r>
      <t>•</t>
    </r>
    <r>
      <rPr>
        <b/>
        <sz val="12"/>
        <rFont val="Times New Roman"/>
        <family val="1"/>
      </rPr>
      <t xml:space="preserve"> Reduktion på elafgiften</t>
    </r>
    <r>
      <rPr>
        <sz val="12"/>
        <rFont val="Times New Roman"/>
        <family val="1"/>
      </rPr>
      <t xml:space="preserve">. Elvarme, jordvarme og luft/vand varmepumpe, er fratrukket reduceret elafgift 78,1 øre,  </t>
    </r>
  </si>
  <si>
    <r>
      <t>•</t>
    </r>
    <r>
      <rPr>
        <b/>
        <sz val="12"/>
        <rFont val="Times New Roman"/>
        <family val="1"/>
      </rPr>
      <t xml:space="preserve"> Ved ny installation</t>
    </r>
    <r>
      <rPr>
        <sz val="12"/>
        <rFont val="Times New Roman"/>
        <family val="1"/>
      </rPr>
      <t xml:space="preserve"> skal anlæggets levetid, samt alle omkostninger til anskaffelse af opvarmningsanlæg, årlig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</si>
</sst>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kr&quot;\ #,##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20"/>
      <color indexed="10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0"/>
      <name val="Arial"/>
      <family val="2"/>
    </font>
    <font>
      <b/>
      <sz val="12"/>
      <color indexed="50"/>
      <name val="Times New Roman"/>
      <family val="1"/>
    </font>
    <font>
      <b/>
      <sz val="10"/>
      <color indexed="50"/>
      <name val="Arial"/>
      <family val="2"/>
    </font>
    <font>
      <vertAlign val="superscript"/>
      <sz val="12"/>
      <name val="Times New Roman"/>
      <family val="1"/>
    </font>
    <font>
      <sz val="9"/>
      <color indexed="8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2"/>
      <color theme="1" tint="0.14996795556505021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i/>
      <sz val="10"/>
      <color rgb="FF2121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/>
    <xf numFmtId="43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justify"/>
    </xf>
    <xf numFmtId="0" fontId="0" fillId="0" borderId="0" xfId="0" applyFill="1"/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9" fontId="2" fillId="2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2" fontId="2" fillId="2" borderId="2" xfId="0" applyNumberFormat="1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2" fontId="2" fillId="2" borderId="6" xfId="0" applyNumberFormat="1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0" fillId="4" borderId="0" xfId="0" applyFill="1" applyProtection="1"/>
    <xf numFmtId="0" fontId="0" fillId="2" borderId="0" xfId="0" applyFill="1" applyProtection="1"/>
    <xf numFmtId="0" fontId="0" fillId="2" borderId="8" xfId="0" applyFill="1" applyBorder="1" applyProtection="1"/>
    <xf numFmtId="0" fontId="0" fillId="4" borderId="7" xfId="0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3" fontId="2" fillId="3" borderId="0" xfId="0" applyNumberFormat="1" applyFont="1" applyFill="1" applyBorder="1" applyAlignment="1" applyProtection="1">
      <alignment horizontal="right"/>
    </xf>
    <xf numFmtId="0" fontId="2" fillId="3" borderId="8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wrapText="1"/>
    </xf>
    <xf numFmtId="0" fontId="8" fillId="4" borderId="9" xfId="0" applyFont="1" applyFill="1" applyBorder="1" applyAlignment="1" applyProtection="1">
      <alignment readingOrder="1"/>
    </xf>
    <xf numFmtId="0" fontId="0" fillId="4" borderId="2" xfId="0" applyFill="1" applyBorder="1" applyAlignment="1" applyProtection="1">
      <alignment readingOrder="1"/>
    </xf>
    <xf numFmtId="0" fontId="0" fillId="4" borderId="4" xfId="0" applyFill="1" applyBorder="1" applyAlignment="1" applyProtection="1">
      <alignment readingOrder="1"/>
    </xf>
    <xf numFmtId="0" fontId="8" fillId="4" borderId="11" xfId="0" applyFont="1" applyFill="1" applyBorder="1" applyAlignment="1" applyProtection="1"/>
    <xf numFmtId="0" fontId="0" fillId="4" borderId="0" xfId="0" applyFill="1" applyAlignment="1" applyProtection="1"/>
    <xf numFmtId="0" fontId="0" fillId="4" borderId="8" xfId="0" applyFill="1" applyBorder="1" applyAlignment="1" applyProtection="1"/>
    <xf numFmtId="0" fontId="2" fillId="3" borderId="5" xfId="0" applyFont="1" applyFill="1" applyBorder="1" applyAlignment="1" applyProtection="1">
      <alignment horizontal="left"/>
    </xf>
    <xf numFmtId="3" fontId="2" fillId="3" borderId="3" xfId="0" applyNumberFormat="1" applyFont="1" applyFill="1" applyBorder="1" applyAlignment="1" applyProtection="1">
      <alignment horizontal="right"/>
      <protection locked="0"/>
    </xf>
    <xf numFmtId="0" fontId="0" fillId="2" borderId="0" xfId="0" applyFill="1"/>
    <xf numFmtId="9" fontId="2" fillId="2" borderId="2" xfId="0" applyNumberFormat="1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Protection="1"/>
    <xf numFmtId="0" fontId="0" fillId="4" borderId="8" xfId="0" applyFill="1" applyBorder="1" applyProtection="1"/>
    <xf numFmtId="0" fontId="12" fillId="4" borderId="10" xfId="0" applyFont="1" applyFill="1" applyBorder="1" applyProtection="1"/>
    <xf numFmtId="0" fontId="13" fillId="2" borderId="11" xfId="0" applyFont="1" applyFill="1" applyBorder="1" applyProtection="1"/>
    <xf numFmtId="0" fontId="14" fillId="2" borderId="11" xfId="0" applyFont="1" applyFill="1" applyBorder="1" applyProtection="1"/>
    <xf numFmtId="0" fontId="15" fillId="4" borderId="11" xfId="0" applyFont="1" applyFill="1" applyBorder="1" applyProtection="1"/>
    <xf numFmtId="0" fontId="12" fillId="0" borderId="0" xfId="0" applyFont="1"/>
    <xf numFmtId="0" fontId="4" fillId="2" borderId="0" xfId="0" applyFont="1" applyFill="1"/>
    <xf numFmtId="0" fontId="12" fillId="2" borderId="0" xfId="0" applyFont="1" applyFill="1"/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2" borderId="0" xfId="0" applyFont="1" applyFill="1" applyBorder="1" applyAlignment="1" applyProtection="1">
      <alignment horizontal="left"/>
    </xf>
    <xf numFmtId="2" fontId="22" fillId="2" borderId="1" xfId="0" applyNumberFormat="1" applyFont="1" applyFill="1" applyBorder="1" applyAlignment="1" applyProtection="1">
      <alignment horizontal="right"/>
    </xf>
    <xf numFmtId="0" fontId="12" fillId="4" borderId="2" xfId="0" applyFont="1" applyFill="1" applyBorder="1" applyAlignment="1" applyProtection="1">
      <alignment readingOrder="1"/>
    </xf>
    <xf numFmtId="0" fontId="22" fillId="5" borderId="1" xfId="0" applyFont="1" applyFill="1" applyBorder="1" applyAlignment="1" applyProtection="1">
      <alignment horizontal="left"/>
    </xf>
    <xf numFmtId="1" fontId="22" fillId="5" borderId="1" xfId="0" applyNumberFormat="1" applyFont="1" applyFill="1" applyBorder="1" applyAlignment="1" applyProtection="1">
      <alignment horizontal="left"/>
      <protection locked="0"/>
    </xf>
    <xf numFmtId="0" fontId="22" fillId="5" borderId="1" xfId="0" applyFont="1" applyFill="1" applyBorder="1" applyAlignment="1" applyProtection="1">
      <alignment horizontal="left"/>
      <protection locked="0"/>
    </xf>
    <xf numFmtId="0" fontId="23" fillId="2" borderId="0" xfId="1" applyFont="1" applyFill="1" applyBorder="1" applyAlignment="1" applyProtection="1">
      <alignment horizontal="left"/>
    </xf>
    <xf numFmtId="0" fontId="23" fillId="2" borderId="0" xfId="1" applyFont="1" applyFill="1" applyAlignment="1" applyProtection="1">
      <protection locked="0"/>
    </xf>
    <xf numFmtId="0" fontId="5" fillId="0" borderId="0" xfId="1" applyAlignment="1" applyProtection="1"/>
    <xf numFmtId="3" fontId="25" fillId="6" borderId="1" xfId="6" applyNumberFormat="1" applyFont="1" applyFill="1" applyBorder="1" applyAlignment="1">
      <alignment horizontal="right"/>
    </xf>
    <xf numFmtId="3" fontId="25" fillId="6" borderId="1" xfId="5" applyNumberFormat="1" applyFont="1" applyFill="1" applyBorder="1" applyAlignment="1">
      <alignment horizontal="right"/>
    </xf>
    <xf numFmtId="3" fontId="0" fillId="0" borderId="0" xfId="0" applyNumberFormat="1"/>
    <xf numFmtId="3" fontId="25" fillId="6" borderId="1" xfId="6" applyNumberFormat="1" applyFont="1" applyFill="1" applyBorder="1" applyAlignment="1">
      <alignment horizontal="center" vertical="center"/>
    </xf>
    <xf numFmtId="3" fontId="25" fillId="6" borderId="1" xfId="5" applyNumberFormat="1" applyFont="1" applyFill="1" applyBorder="1" applyAlignment="1">
      <alignment horizontal="center" vertical="center"/>
    </xf>
    <xf numFmtId="0" fontId="27" fillId="3" borderId="10" xfId="0" applyFont="1" applyFill="1" applyBorder="1" applyAlignment="1" applyProtection="1">
      <alignment horizontal="center"/>
    </xf>
    <xf numFmtId="0" fontId="28" fillId="0" borderId="0" xfId="0" applyFont="1" applyAlignment="1">
      <alignment vertical="center"/>
    </xf>
    <xf numFmtId="3" fontId="22" fillId="2" borderId="6" xfId="0" applyNumberFormat="1" applyFont="1" applyFill="1" applyBorder="1" applyAlignment="1" applyProtection="1">
      <alignment horizontal="right"/>
    </xf>
    <xf numFmtId="3" fontId="22" fillId="2" borderId="5" xfId="0" applyNumberFormat="1" applyFont="1" applyFill="1" applyBorder="1" applyAlignment="1" applyProtection="1">
      <alignment horizontal="righ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1000-sep (2 dec) 2" xfId="3" xr:uid="{00000000-0005-0000-0000-000000000000}"/>
    <cellStyle name="Hyperlink 2" xfId="4" xr:uid="{00000000-0005-0000-0000-000002000000}"/>
    <cellStyle name="Komma" xfId="5" builtinId="3"/>
    <cellStyle name="Komma 3" xfId="6" xr:uid="{8C28BAE8-EDF7-422E-9637-669F8CD46DCB}"/>
    <cellStyle name="Link" xfId="1" builtinId="8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18476</xdr:colOff>
      <xdr:row>17</xdr:row>
      <xdr:rowOff>160020</xdr:rowOff>
    </xdr:from>
    <xdr:to>
      <xdr:col>3</xdr:col>
      <xdr:colOff>238010</xdr:colOff>
      <xdr:row>63</xdr:row>
      <xdr:rowOff>56090</xdr:rowOff>
    </xdr:to>
    <xdr:pic>
      <xdr:nvPicPr>
        <xdr:cNvPr id="199" name="Billede 198">
          <a:extLst>
            <a:ext uri="{FF2B5EF4-FFF2-40B4-BE49-F238E27FC236}">
              <a16:creationId xmlns:a16="http://schemas.microsoft.com/office/drawing/2014/main" id="{19B46D59-9C69-4C42-974E-C18E6AA02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7676" y="3009900"/>
          <a:ext cx="829134" cy="760751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40</xdr:row>
      <xdr:rowOff>114300</xdr:rowOff>
    </xdr:from>
    <xdr:to>
      <xdr:col>4</xdr:col>
      <xdr:colOff>533290</xdr:colOff>
      <xdr:row>64</xdr:row>
      <xdr:rowOff>62369</xdr:rowOff>
    </xdr:to>
    <xdr:pic>
      <xdr:nvPicPr>
        <xdr:cNvPr id="204" name="Billede 203">
          <a:extLst>
            <a:ext uri="{FF2B5EF4-FFF2-40B4-BE49-F238E27FC236}">
              <a16:creationId xmlns:a16="http://schemas.microsoft.com/office/drawing/2014/main" id="{2F4A0E70-2E40-4C30-85DF-D5BB8A22D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0" y="6819900"/>
          <a:ext cx="876190" cy="397142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29</xdr:col>
      <xdr:colOff>179581</xdr:colOff>
      <xdr:row>5</xdr:row>
      <xdr:rowOff>93291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48DF427-283D-4448-BD62-6162544AB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502920"/>
          <a:ext cx="11152381" cy="428571"/>
        </a:xfrm>
        <a:prstGeom prst="rect">
          <a:avLst/>
        </a:prstGeom>
      </xdr:spPr>
    </xdr:pic>
    <xdr:clientData/>
  </xdr:twoCellAnchor>
  <xdr:twoCellAnchor editAs="oneCell">
    <xdr:from>
      <xdr:col>13</xdr:col>
      <xdr:colOff>335280</xdr:colOff>
      <xdr:row>12</xdr:row>
      <xdr:rowOff>25967</xdr:rowOff>
    </xdr:from>
    <xdr:to>
      <xdr:col>20</xdr:col>
      <xdr:colOff>286513</xdr:colOff>
      <xdr:row>35</xdr:row>
      <xdr:rowOff>93961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07DC96A-DEF5-4ED2-A484-4558921CA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0080" y="2037647"/>
          <a:ext cx="4218433" cy="3923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pris.dk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fyringsolie-online.dk/" TargetMode="External"/><Relationship Id="rId1" Type="http://schemas.openxmlformats.org/officeDocument/2006/relationships/hyperlink" Target="http://www.gasprisguiden.dk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orsyningstilsynet.dk/varme/statistik/prisstatisti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s.dk/sites/ens.dk/files/CO2/rev_standardfaktorer_for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showGridLines="0" tabSelected="1" topLeftCell="A7" zoomScaleNormal="100" workbookViewId="0">
      <selection activeCell="E26" sqref="E26"/>
    </sheetView>
  </sheetViews>
  <sheetFormatPr defaultRowHeight="13.2" x14ac:dyDescent="0.25"/>
  <cols>
    <col min="1" max="1" width="29.33203125" customWidth="1"/>
    <col min="2" max="2" width="8.5546875" customWidth="1"/>
    <col min="3" max="3" width="8.109375" customWidth="1"/>
    <col min="4" max="4" width="13.6640625" customWidth="1"/>
    <col min="5" max="5" width="11.109375" customWidth="1"/>
    <col min="6" max="6" width="13.5546875" customWidth="1"/>
    <col min="7" max="7" width="10" customWidth="1"/>
    <col min="8" max="8" width="8" customWidth="1"/>
    <col min="9" max="9" width="14" customWidth="1"/>
    <col min="10" max="10" width="4.6640625" customWidth="1"/>
    <col min="11" max="11" width="24" customWidth="1"/>
  </cols>
  <sheetData>
    <row r="1" spans="1:24" ht="24.6" x14ac:dyDescent="0.4">
      <c r="A1" s="32" t="s">
        <v>25</v>
      </c>
      <c r="B1" s="33"/>
      <c r="C1" s="33"/>
      <c r="D1" s="33"/>
      <c r="E1" s="33"/>
      <c r="F1" s="33"/>
      <c r="G1" s="55" t="s">
        <v>61</v>
      </c>
      <c r="H1" s="34"/>
      <c r="X1" s="48" t="s">
        <v>7</v>
      </c>
    </row>
    <row r="2" spans="1:24" ht="24.6" x14ac:dyDescent="0.4">
      <c r="A2" s="35" t="s">
        <v>26</v>
      </c>
      <c r="B2" s="36"/>
      <c r="C2" s="36"/>
      <c r="D2" s="36"/>
      <c r="E2" s="36"/>
      <c r="F2" s="36"/>
      <c r="G2" s="36"/>
      <c r="H2" s="37"/>
      <c r="X2" s="48" t="s">
        <v>7</v>
      </c>
    </row>
    <row r="3" spans="1:24" ht="14.1" customHeight="1" x14ac:dyDescent="0.3">
      <c r="A3" s="45" t="s">
        <v>36</v>
      </c>
      <c r="B3" s="20"/>
      <c r="C3" s="20"/>
      <c r="D3" s="20"/>
      <c r="E3" s="20"/>
      <c r="F3" s="20"/>
      <c r="G3" s="20"/>
      <c r="H3" s="21"/>
      <c r="T3" s="48" t="s">
        <v>7</v>
      </c>
      <c r="X3" s="48" t="s">
        <v>7</v>
      </c>
    </row>
    <row r="4" spans="1:24" ht="14.1" customHeight="1" x14ac:dyDescent="0.3">
      <c r="A4" s="42" t="s">
        <v>38</v>
      </c>
      <c r="B4" s="20"/>
      <c r="C4" s="20"/>
      <c r="D4" s="20"/>
      <c r="E4" s="20"/>
      <c r="F4" s="20"/>
      <c r="G4" s="20"/>
      <c r="H4" s="21"/>
      <c r="I4" s="4"/>
      <c r="X4" s="48" t="s">
        <v>7</v>
      </c>
    </row>
    <row r="5" spans="1:24" ht="14.1" customHeight="1" x14ac:dyDescent="0.3">
      <c r="A5" s="42" t="s">
        <v>39</v>
      </c>
      <c r="B5" s="20"/>
      <c r="C5" s="20"/>
      <c r="D5" s="20"/>
      <c r="E5" s="20"/>
      <c r="F5" s="20"/>
      <c r="G5" s="20"/>
      <c r="H5" s="21"/>
      <c r="I5" s="4"/>
      <c r="X5" s="48" t="s">
        <v>7</v>
      </c>
    </row>
    <row r="6" spans="1:24" ht="13.2" customHeight="1" x14ac:dyDescent="0.3">
      <c r="A6" s="42"/>
      <c r="B6" s="20"/>
      <c r="C6" s="20"/>
      <c r="D6" s="20"/>
      <c r="E6" s="20"/>
      <c r="F6" s="20"/>
      <c r="G6" s="20"/>
      <c r="H6" s="21"/>
      <c r="I6" s="4"/>
    </row>
    <row r="7" spans="1:24" ht="14.1" customHeight="1" x14ac:dyDescent="0.3">
      <c r="A7" s="46" t="s">
        <v>67</v>
      </c>
      <c r="B7" s="20"/>
      <c r="C7" s="20"/>
      <c r="D7" s="20"/>
      <c r="E7" s="20"/>
      <c r="F7" s="20"/>
      <c r="G7" s="20"/>
      <c r="H7" s="21"/>
      <c r="I7" s="4"/>
    </row>
    <row r="8" spans="1:24" ht="14.1" customHeight="1" x14ac:dyDescent="0.3">
      <c r="A8" s="42" t="s">
        <v>37</v>
      </c>
      <c r="B8" s="20"/>
      <c r="C8" s="20"/>
      <c r="D8" s="20"/>
      <c r="E8" s="20"/>
      <c r="F8" s="20"/>
      <c r="G8" s="20"/>
      <c r="H8" s="21"/>
      <c r="I8" s="4"/>
    </row>
    <row r="9" spans="1:24" ht="14.1" customHeight="1" x14ac:dyDescent="0.3">
      <c r="A9" s="42" t="s">
        <v>48</v>
      </c>
      <c r="B9" s="20"/>
      <c r="C9" s="20"/>
      <c r="D9" s="20"/>
      <c r="E9" s="20"/>
      <c r="F9" s="20"/>
      <c r="G9" s="20"/>
      <c r="H9" s="21"/>
      <c r="I9" s="4"/>
      <c r="X9" s="52" t="s">
        <v>45</v>
      </c>
    </row>
    <row r="10" spans="1:24" ht="6" customHeight="1" x14ac:dyDescent="0.3">
      <c r="A10" s="42"/>
      <c r="B10" s="20"/>
      <c r="C10" s="20"/>
      <c r="D10" s="20"/>
      <c r="E10" s="20"/>
      <c r="F10" s="20"/>
      <c r="G10" s="20"/>
      <c r="H10" s="21"/>
      <c r="I10" s="4"/>
    </row>
    <row r="11" spans="1:24" ht="5.4" customHeight="1" x14ac:dyDescent="0.3">
      <c r="A11" s="42"/>
      <c r="B11" s="20"/>
      <c r="C11" s="20"/>
      <c r="D11" s="20"/>
      <c r="E11" s="20"/>
      <c r="F11" s="20"/>
      <c r="G11" s="20"/>
      <c r="H11" s="21"/>
      <c r="I11" s="4"/>
    </row>
    <row r="12" spans="1:24" ht="15.9" customHeight="1" x14ac:dyDescent="0.3">
      <c r="A12" s="46" t="s">
        <v>47</v>
      </c>
      <c r="B12" s="20"/>
      <c r="C12" s="20"/>
      <c r="D12" s="20"/>
      <c r="E12" s="20"/>
      <c r="F12" s="20"/>
      <c r="G12" s="20"/>
      <c r="H12" s="21"/>
      <c r="I12" s="4"/>
    </row>
    <row r="13" spans="1:24" ht="14.1" customHeight="1" x14ac:dyDescent="0.3">
      <c r="A13" s="42" t="s">
        <v>50</v>
      </c>
      <c r="B13" s="20"/>
      <c r="C13" s="20"/>
      <c r="D13" s="20"/>
      <c r="E13" s="20"/>
      <c r="F13" s="20"/>
      <c r="G13" s="20"/>
      <c r="H13" s="21"/>
      <c r="I13" s="4"/>
    </row>
    <row r="14" spans="1:24" ht="14.1" customHeight="1" x14ac:dyDescent="0.3">
      <c r="A14" s="42" t="s">
        <v>49</v>
      </c>
      <c r="B14" s="20"/>
      <c r="C14" s="20"/>
      <c r="D14" s="20"/>
      <c r="E14" s="20"/>
      <c r="F14" s="20"/>
      <c r="G14" s="20"/>
      <c r="H14" s="21"/>
      <c r="I14" s="4"/>
    </row>
    <row r="15" spans="1:24" ht="6" customHeight="1" x14ac:dyDescent="0.3">
      <c r="A15" s="42"/>
      <c r="B15" s="20"/>
      <c r="C15" s="20"/>
      <c r="D15" s="20"/>
      <c r="E15" s="20"/>
      <c r="F15" s="20"/>
      <c r="G15" s="20"/>
      <c r="H15" s="21"/>
      <c r="I15" s="4"/>
    </row>
    <row r="16" spans="1:24" ht="14.1" customHeight="1" x14ac:dyDescent="0.3">
      <c r="A16" s="46" t="s">
        <v>43</v>
      </c>
      <c r="B16" s="20"/>
      <c r="C16" s="20"/>
      <c r="D16" s="20"/>
      <c r="E16" s="20"/>
      <c r="F16" s="20"/>
      <c r="G16" s="20"/>
      <c r="H16" s="21"/>
    </row>
    <row r="17" spans="1:9" ht="14.1" customHeight="1" x14ac:dyDescent="0.3">
      <c r="A17" s="42" t="s">
        <v>35</v>
      </c>
      <c r="B17" s="20"/>
      <c r="C17" s="20"/>
      <c r="D17" s="20"/>
      <c r="E17" s="20"/>
      <c r="F17" s="20"/>
      <c r="G17" s="20"/>
      <c r="H17" s="21"/>
    </row>
    <row r="18" spans="1:9" ht="6" customHeight="1" x14ac:dyDescent="0.3">
      <c r="A18" s="42"/>
      <c r="B18" s="20"/>
      <c r="C18" s="20"/>
      <c r="D18" s="20"/>
      <c r="E18" s="20"/>
      <c r="F18" s="20"/>
      <c r="G18" s="20"/>
      <c r="H18" s="21"/>
    </row>
    <row r="19" spans="1:9" ht="18" customHeight="1" x14ac:dyDescent="0.3">
      <c r="A19" s="46" t="s">
        <v>66</v>
      </c>
      <c r="B19" s="20"/>
      <c r="C19" s="20"/>
      <c r="D19" s="20"/>
      <c r="E19" s="20"/>
      <c r="F19" s="20"/>
      <c r="G19" s="20"/>
      <c r="H19" s="21"/>
    </row>
    <row r="20" spans="1:9" ht="13.5" customHeight="1" x14ac:dyDescent="0.3">
      <c r="A20" s="42" t="s">
        <v>65</v>
      </c>
      <c r="B20" s="20"/>
      <c r="C20" s="20"/>
      <c r="D20" s="20"/>
      <c r="E20" s="20"/>
      <c r="F20" s="20"/>
      <c r="G20" s="20"/>
      <c r="H20" s="21"/>
    </row>
    <row r="21" spans="1:9" ht="18.75" customHeight="1" x14ac:dyDescent="0.25">
      <c r="A21" s="47" t="s">
        <v>52</v>
      </c>
      <c r="B21" s="19"/>
      <c r="C21" s="19"/>
      <c r="D21" s="19"/>
      <c r="E21" s="19"/>
      <c r="F21" s="19"/>
      <c r="G21" s="19"/>
      <c r="H21" s="43"/>
    </row>
    <row r="22" spans="1:9" ht="14.1" customHeight="1" x14ac:dyDescent="0.25">
      <c r="A22" s="44" t="s">
        <v>51</v>
      </c>
      <c r="B22" s="19"/>
      <c r="C22" s="19"/>
      <c r="D22" s="19"/>
      <c r="E22" s="19"/>
      <c r="F22" s="19"/>
      <c r="G22" s="19"/>
      <c r="H22" s="22"/>
    </row>
    <row r="23" spans="1:9" ht="9.9" customHeight="1" x14ac:dyDescent="0.25">
      <c r="A23" s="29"/>
      <c r="B23" s="11"/>
      <c r="C23" s="11"/>
      <c r="D23" s="11"/>
      <c r="E23" s="11"/>
      <c r="F23" s="11"/>
      <c r="G23" s="23"/>
      <c r="H23" s="17"/>
    </row>
    <row r="24" spans="1:9" ht="18" customHeight="1" x14ac:dyDescent="0.25">
      <c r="A24" s="67" t="s">
        <v>60</v>
      </c>
      <c r="B24" s="12"/>
      <c r="C24" s="12"/>
      <c r="D24" s="12"/>
      <c r="E24" s="12" t="s">
        <v>10</v>
      </c>
      <c r="F24" s="12"/>
      <c r="G24" s="39">
        <v>25000</v>
      </c>
      <c r="H24" s="28" t="s">
        <v>29</v>
      </c>
    </row>
    <row r="25" spans="1:9" ht="18" customHeight="1" x14ac:dyDescent="0.25">
      <c r="A25" s="30" t="s">
        <v>20</v>
      </c>
      <c r="B25" s="24" t="s">
        <v>23</v>
      </c>
      <c r="C25" s="25" t="s">
        <v>24</v>
      </c>
      <c r="D25" s="26" t="s">
        <v>21</v>
      </c>
      <c r="E25" s="12" t="s">
        <v>22</v>
      </c>
      <c r="F25" s="12" t="s">
        <v>17</v>
      </c>
      <c r="G25" s="27" t="s">
        <v>14</v>
      </c>
      <c r="H25" s="38" t="s">
        <v>58</v>
      </c>
    </row>
    <row r="26" spans="1:9" ht="18" customHeight="1" x14ac:dyDescent="0.25">
      <c r="A26" s="7" t="s">
        <v>11</v>
      </c>
      <c r="B26" s="2">
        <v>9.36</v>
      </c>
      <c r="C26" s="7" t="s">
        <v>2</v>
      </c>
      <c r="D26" s="41">
        <v>0.8</v>
      </c>
      <c r="E26" s="3">
        <f>G24*G26</f>
        <v>29250</v>
      </c>
      <c r="F26" s="8">
        <v>10</v>
      </c>
      <c r="G26" s="13">
        <f t="shared" ref="G26:G30" si="0">B26/(D26*F26)</f>
        <v>1.17</v>
      </c>
      <c r="H26" s="14" t="s">
        <v>0</v>
      </c>
      <c r="I26" s="48" t="s">
        <v>7</v>
      </c>
    </row>
    <row r="27" spans="1:9" ht="18" customHeight="1" x14ac:dyDescent="0.25">
      <c r="A27" s="7" t="s">
        <v>28</v>
      </c>
      <c r="B27" s="2">
        <f>B26</f>
        <v>9.36</v>
      </c>
      <c r="C27" s="7" t="s">
        <v>2</v>
      </c>
      <c r="D27" s="10">
        <v>0.95</v>
      </c>
      <c r="E27" s="3">
        <f>G24*G27</f>
        <v>24631.57894736842</v>
      </c>
      <c r="F27" s="8">
        <f>F26</f>
        <v>10</v>
      </c>
      <c r="G27" s="13">
        <f t="shared" si="0"/>
        <v>0.98526315789473673</v>
      </c>
      <c r="H27" s="14" t="s">
        <v>0</v>
      </c>
    </row>
    <row r="28" spans="1:9" ht="18" customHeight="1" x14ac:dyDescent="0.25">
      <c r="A28" s="7" t="s">
        <v>30</v>
      </c>
      <c r="B28" s="2">
        <v>2.25</v>
      </c>
      <c r="C28" s="7" t="s">
        <v>3</v>
      </c>
      <c r="D28" s="10">
        <v>0.83</v>
      </c>
      <c r="E28" s="3">
        <f>G24*G28</f>
        <v>13830.833538234572</v>
      </c>
      <c r="F28" s="8">
        <v>4.9000000000000004</v>
      </c>
      <c r="G28" s="13">
        <f t="shared" si="0"/>
        <v>0.55323334152938286</v>
      </c>
      <c r="H28" s="14" t="s">
        <v>0</v>
      </c>
      <c r="I28" s="48" t="s">
        <v>7</v>
      </c>
    </row>
    <row r="29" spans="1:9" ht="18" customHeight="1" x14ac:dyDescent="0.25">
      <c r="A29" s="7" t="s">
        <v>31</v>
      </c>
      <c r="B29" s="2">
        <f>B28</f>
        <v>2.25</v>
      </c>
      <c r="C29" s="7" t="s">
        <v>3</v>
      </c>
      <c r="D29" s="10">
        <v>0.76</v>
      </c>
      <c r="E29" s="3">
        <f>G24*G29</f>
        <v>15104.7261009667</v>
      </c>
      <c r="F29" s="8">
        <v>4.9000000000000004</v>
      </c>
      <c r="G29" s="13">
        <f t="shared" si="0"/>
        <v>0.60418904403866802</v>
      </c>
      <c r="H29" s="14" t="s">
        <v>0</v>
      </c>
      <c r="I29" s="48" t="s">
        <v>7</v>
      </c>
    </row>
    <row r="30" spans="1:9" ht="18" customHeight="1" x14ac:dyDescent="0.25">
      <c r="A30" s="7" t="s">
        <v>4</v>
      </c>
      <c r="B30" s="2">
        <f>G42</f>
        <v>2.2291666666666665</v>
      </c>
      <c r="C30" s="7" t="s">
        <v>3</v>
      </c>
      <c r="D30" s="10">
        <v>0.7</v>
      </c>
      <c r="E30" s="3">
        <f>G24*G30</f>
        <v>16247.570456754129</v>
      </c>
      <c r="F30" s="8">
        <v>4.9000000000000004</v>
      </c>
      <c r="G30" s="13">
        <f t="shared" si="0"/>
        <v>0.64990281827016516</v>
      </c>
      <c r="H30" s="14" t="s">
        <v>0</v>
      </c>
    </row>
    <row r="31" spans="1:9" ht="18" customHeight="1" x14ac:dyDescent="0.25">
      <c r="A31" s="7" t="s">
        <v>13</v>
      </c>
      <c r="B31" s="2">
        <f>G41</f>
        <v>0.65546549589102776</v>
      </c>
      <c r="C31" s="7" t="s">
        <v>0</v>
      </c>
      <c r="D31" s="10">
        <v>0.7</v>
      </c>
      <c r="E31" s="3">
        <f>G24*G31</f>
        <v>23409.481996108138</v>
      </c>
      <c r="F31" s="8"/>
      <c r="G31" s="13">
        <f>B31/D31</f>
        <v>0.93637927984432545</v>
      </c>
      <c r="H31" s="14" t="s">
        <v>0</v>
      </c>
    </row>
    <row r="32" spans="1:9" ht="18" customHeight="1" x14ac:dyDescent="0.25">
      <c r="A32" s="7" t="s">
        <v>6</v>
      </c>
      <c r="B32" s="2">
        <v>0.56000000000000005</v>
      </c>
      <c r="C32" s="7" t="s">
        <v>0</v>
      </c>
      <c r="D32" s="10">
        <v>1</v>
      </c>
      <c r="E32" s="3">
        <f>G24*G32</f>
        <v>14000.000000000002</v>
      </c>
      <c r="F32" s="8" t="s">
        <v>7</v>
      </c>
      <c r="G32" s="13">
        <f>B32</f>
        <v>0.56000000000000005</v>
      </c>
      <c r="H32" s="14" t="s">
        <v>0</v>
      </c>
      <c r="I32" t="s">
        <v>7</v>
      </c>
    </row>
    <row r="33" spans="1:9" ht="18" customHeight="1" x14ac:dyDescent="0.25">
      <c r="A33" s="7" t="s">
        <v>8</v>
      </c>
      <c r="B33" s="2">
        <v>1.59</v>
      </c>
      <c r="C33" s="7" t="s">
        <v>0</v>
      </c>
      <c r="D33" s="10">
        <v>3.1</v>
      </c>
      <c r="E33" s="3">
        <f>G24*G33</f>
        <v>12822.580645161292</v>
      </c>
      <c r="F33" s="8"/>
      <c r="G33" s="13">
        <f>B33/D33</f>
        <v>0.51290322580645165</v>
      </c>
      <c r="H33" s="14" t="s">
        <v>0</v>
      </c>
      <c r="I33" t="s">
        <v>7</v>
      </c>
    </row>
    <row r="34" spans="1:9" ht="18" customHeight="1" x14ac:dyDescent="0.25">
      <c r="A34" s="7" t="s">
        <v>9</v>
      </c>
      <c r="B34" s="2">
        <f>B33</f>
        <v>1.59</v>
      </c>
      <c r="C34" s="7" t="s">
        <v>0</v>
      </c>
      <c r="D34" s="10">
        <v>2.7</v>
      </c>
      <c r="E34" s="3">
        <f>G24*G34</f>
        <v>14722.222222222223</v>
      </c>
      <c r="F34" s="8"/>
      <c r="G34" s="13">
        <f>B34/D34</f>
        <v>0.58888888888888891</v>
      </c>
      <c r="H34" s="14" t="s">
        <v>0</v>
      </c>
    </row>
    <row r="35" spans="1:9" ht="18" customHeight="1" x14ac:dyDescent="0.25">
      <c r="A35" s="7" t="s">
        <v>42</v>
      </c>
      <c r="B35" s="9">
        <v>500</v>
      </c>
      <c r="C35" s="7" t="s">
        <v>12</v>
      </c>
      <c r="D35" s="10">
        <v>0.7</v>
      </c>
      <c r="E35" s="3">
        <f>G35*G24</f>
        <v>8503.4013605442178</v>
      </c>
      <c r="F35" s="8">
        <v>4.2</v>
      </c>
      <c r="G35" s="13">
        <f>B35/(F35*D35*500)</f>
        <v>0.3401360544217687</v>
      </c>
      <c r="H35" s="15" t="s">
        <v>0</v>
      </c>
      <c r="I35" s="4"/>
    </row>
    <row r="36" spans="1:9" ht="18" customHeight="1" x14ac:dyDescent="0.25">
      <c r="A36" s="7" t="s">
        <v>41</v>
      </c>
      <c r="B36" s="2">
        <v>6.99</v>
      </c>
      <c r="C36" s="7" t="s">
        <v>12</v>
      </c>
      <c r="D36" s="10">
        <v>1</v>
      </c>
      <c r="E36" s="3">
        <f>G24*G36</f>
        <v>15886.363636363638</v>
      </c>
      <c r="F36" s="8">
        <v>11</v>
      </c>
      <c r="G36" s="13">
        <f>B36/(D36*F36)</f>
        <v>0.63545454545454549</v>
      </c>
      <c r="H36" s="14" t="s">
        <v>0</v>
      </c>
    </row>
    <row r="37" spans="1:9" ht="17.399999999999999" x14ac:dyDescent="0.25">
      <c r="A37" s="7" t="s">
        <v>40</v>
      </c>
      <c r="B37" s="2">
        <f>B36</f>
        <v>6.99</v>
      </c>
      <c r="C37" s="7" t="s">
        <v>12</v>
      </c>
      <c r="D37" s="51">
        <v>0.82</v>
      </c>
      <c r="E37" s="3">
        <f>G24*G37</f>
        <v>19373.614190687364</v>
      </c>
      <c r="F37" s="8">
        <v>11</v>
      </c>
      <c r="G37" s="16">
        <f>B37/(D37*F37)</f>
        <v>0.77494456762749453</v>
      </c>
      <c r="H37" s="15" t="s">
        <v>0</v>
      </c>
    </row>
    <row r="38" spans="1:9" ht="15" x14ac:dyDescent="0.25">
      <c r="A38" s="7" t="s">
        <v>5</v>
      </c>
      <c r="B38" s="2">
        <f>B33</f>
        <v>1.59</v>
      </c>
      <c r="C38" s="7" t="s">
        <v>0</v>
      </c>
      <c r="D38" s="10">
        <v>1</v>
      </c>
      <c r="E38" s="3">
        <f>G24*G38</f>
        <v>39750</v>
      </c>
      <c r="F38" s="7"/>
      <c r="G38" s="13">
        <f>B38</f>
        <v>1.59</v>
      </c>
      <c r="H38" s="14" t="s">
        <v>0</v>
      </c>
      <c r="I38" s="5"/>
    </row>
    <row r="39" spans="1:9" ht="15" x14ac:dyDescent="0.25">
      <c r="A39" s="29" t="s">
        <v>15</v>
      </c>
      <c r="B39" s="11"/>
      <c r="C39" s="11"/>
      <c r="D39" s="11"/>
      <c r="E39" s="11"/>
      <c r="F39" s="11"/>
      <c r="G39" s="11"/>
      <c r="H39" s="17"/>
      <c r="I39" s="5"/>
    </row>
    <row r="40" spans="1:9" ht="30" x14ac:dyDescent="0.25">
      <c r="A40" s="30"/>
      <c r="B40" s="12" t="s">
        <v>16</v>
      </c>
      <c r="C40" s="12" t="s">
        <v>18</v>
      </c>
      <c r="D40" s="12" t="s">
        <v>14</v>
      </c>
      <c r="E40" s="31" t="s">
        <v>27</v>
      </c>
      <c r="F40" s="12" t="s">
        <v>17</v>
      </c>
      <c r="G40" s="12" t="s">
        <v>1</v>
      </c>
      <c r="H40" s="18"/>
      <c r="I40" s="5"/>
    </row>
    <row r="41" spans="1:9" ht="15" x14ac:dyDescent="0.25">
      <c r="A41" s="7" t="s">
        <v>19</v>
      </c>
      <c r="B41" s="1"/>
      <c r="C41" s="1">
        <v>1.8</v>
      </c>
      <c r="D41" s="3">
        <v>2329</v>
      </c>
      <c r="E41" s="8">
        <v>470</v>
      </c>
      <c r="F41" s="7">
        <v>4.2</v>
      </c>
      <c r="G41" s="16">
        <f>IF(B41&gt;C41,D41/(B41*F41),D41/(E41*C41*F41))</f>
        <v>0.65546549589102776</v>
      </c>
      <c r="H41" s="15" t="s">
        <v>0</v>
      </c>
      <c r="I41" s="5"/>
    </row>
    <row r="42" spans="1:9" ht="15" x14ac:dyDescent="0.25">
      <c r="A42" s="7" t="s">
        <v>4</v>
      </c>
      <c r="B42" s="6">
        <v>960</v>
      </c>
      <c r="C42" s="1" t="s">
        <v>7</v>
      </c>
      <c r="D42" s="3">
        <v>2140</v>
      </c>
      <c r="E42" s="8" t="s">
        <v>7</v>
      </c>
      <c r="F42" s="7" t="s">
        <v>7</v>
      </c>
      <c r="G42" s="16">
        <f>D42/B42</f>
        <v>2.2291666666666665</v>
      </c>
      <c r="H42" s="15" t="s">
        <v>3</v>
      </c>
    </row>
    <row r="43" spans="1:9" ht="15" x14ac:dyDescent="0.25">
      <c r="A43" s="56" t="s">
        <v>46</v>
      </c>
      <c r="B43" s="57">
        <v>2500</v>
      </c>
      <c r="C43" s="58" t="s">
        <v>44</v>
      </c>
      <c r="D43" s="69">
        <f>B43*10</f>
        <v>25000</v>
      </c>
      <c r="E43" s="70"/>
      <c r="F43" s="7" t="s">
        <v>29</v>
      </c>
      <c r="G43" s="54" t="s">
        <v>7</v>
      </c>
      <c r="H43" s="7"/>
    </row>
    <row r="44" spans="1:9" ht="15" x14ac:dyDescent="0.25">
      <c r="A44" s="53" t="s">
        <v>34</v>
      </c>
      <c r="B44" s="40"/>
      <c r="C44" s="40"/>
      <c r="D44" s="40"/>
      <c r="E44" s="40"/>
      <c r="F44" s="40"/>
      <c r="G44" s="40"/>
      <c r="H44" s="40"/>
    </row>
    <row r="45" spans="1:9" ht="15" x14ac:dyDescent="0.25">
      <c r="A45" s="59" t="s">
        <v>53</v>
      </c>
      <c r="B45" s="40" t="s">
        <v>7</v>
      </c>
      <c r="C45" s="40"/>
      <c r="D45" s="40"/>
      <c r="E45" s="40"/>
      <c r="F45" s="40"/>
      <c r="G45" s="40"/>
      <c r="H45" s="40"/>
    </row>
    <row r="46" spans="1:9" ht="15" x14ac:dyDescent="0.25">
      <c r="A46" s="60" t="s">
        <v>32</v>
      </c>
      <c r="B46" s="40" t="s">
        <v>7</v>
      </c>
      <c r="C46" s="40"/>
      <c r="D46" s="40"/>
      <c r="E46" s="40"/>
      <c r="F46" s="40"/>
      <c r="G46" s="40"/>
      <c r="H46" s="40"/>
    </row>
    <row r="47" spans="1:9" ht="15" x14ac:dyDescent="0.25">
      <c r="A47" s="60" t="s">
        <v>33</v>
      </c>
      <c r="B47" s="50" t="s">
        <v>7</v>
      </c>
      <c r="C47" s="40"/>
      <c r="D47" s="40"/>
      <c r="E47" s="40"/>
      <c r="F47" s="40"/>
      <c r="G47" s="40"/>
      <c r="H47" s="40"/>
    </row>
    <row r="48" spans="1:9" ht="15" x14ac:dyDescent="0.25">
      <c r="A48" s="60" t="s">
        <v>6</v>
      </c>
      <c r="B48" s="40"/>
      <c r="C48" s="40"/>
      <c r="D48" s="49" t="s">
        <v>7</v>
      </c>
      <c r="E48" s="40"/>
      <c r="F48" s="40"/>
      <c r="G48" s="40"/>
      <c r="H48" s="40"/>
    </row>
    <row r="51" spans="1:1" x14ac:dyDescent="0.25">
      <c r="A51" s="48" t="s">
        <v>7</v>
      </c>
    </row>
    <row r="52" spans="1:1" x14ac:dyDescent="0.25">
      <c r="A52" s="48" t="s">
        <v>7</v>
      </c>
    </row>
    <row r="53" spans="1:1" x14ac:dyDescent="0.25">
      <c r="A53" s="48" t="s">
        <v>7</v>
      </c>
    </row>
  </sheetData>
  <sheetProtection sheet="1" objects="1" scenarios="1"/>
  <mergeCells count="1">
    <mergeCell ref="D43:E43"/>
  </mergeCells>
  <phoneticPr fontId="4" type="noConversion"/>
  <hyperlinks>
    <hyperlink ref="A47" r:id="rId1" xr:uid="{00000000-0004-0000-0000-000000000000}"/>
    <hyperlink ref="A46" r:id="rId2" xr:uid="{00000000-0004-0000-0000-000001000000}"/>
    <hyperlink ref="A45" r:id="rId3" display="Elpristavlen" xr:uid="{00000000-0004-0000-0000-000002000000}"/>
    <hyperlink ref="A48" r:id="rId4" xr:uid="{00000000-0004-0000-0000-000003000000}"/>
  </hyperlinks>
  <pageMargins left="0.19685039370078741" right="0.19685039370078741" top="0.78740157480314965" bottom="0.39370078740157483" header="0" footer="0"/>
  <pageSetup paperSize="9" orientation="portrait" r:id="rId5"/>
  <headerFooter alignWithMargins="0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4280-E71F-4ED2-9A44-8F8551297780}">
  <dimension ref="A3:D4"/>
  <sheetViews>
    <sheetView workbookViewId="0">
      <selection activeCell="A3" sqref="A3"/>
    </sheetView>
  </sheetViews>
  <sheetFormatPr defaultRowHeight="13.2" x14ac:dyDescent="0.25"/>
  <cols>
    <col min="1" max="1" width="17.77734375" customWidth="1"/>
  </cols>
  <sheetData>
    <row r="3" spans="1:4" x14ac:dyDescent="0.25">
      <c r="A3" s="48" t="s">
        <v>62</v>
      </c>
      <c r="B3">
        <v>0.78</v>
      </c>
      <c r="D3" s="68" t="s">
        <v>63</v>
      </c>
    </row>
    <row r="4" spans="1:4" x14ac:dyDescent="0.25">
      <c r="D4" s="68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6E80-B50C-4D68-A104-15F75DFDCA8F}">
  <sheetPr codeName="Ark1"/>
  <dimension ref="B8:U117"/>
  <sheetViews>
    <sheetView topLeftCell="A99" workbookViewId="0">
      <selection activeCell="J119" sqref="J119"/>
    </sheetView>
  </sheetViews>
  <sheetFormatPr defaultRowHeight="13.2" x14ac:dyDescent="0.25"/>
  <cols>
    <col min="1" max="2" width="8.88671875" customWidth="1"/>
  </cols>
  <sheetData>
    <row r="8" spans="11:21" x14ac:dyDescent="0.25">
      <c r="S8">
        <v>7.33</v>
      </c>
      <c r="T8">
        <v>1</v>
      </c>
    </row>
    <row r="9" spans="11:21" x14ac:dyDescent="0.25">
      <c r="S9">
        <v>7.18</v>
      </c>
      <c r="T9">
        <v>1</v>
      </c>
    </row>
    <row r="10" spans="11:21" x14ac:dyDescent="0.25">
      <c r="S10">
        <v>6.75</v>
      </c>
      <c r="T10">
        <v>1</v>
      </c>
    </row>
    <row r="11" spans="11:21" x14ac:dyDescent="0.25">
      <c r="S11">
        <v>6.71</v>
      </c>
      <c r="T11">
        <v>1</v>
      </c>
    </row>
    <row r="12" spans="11:21" x14ac:dyDescent="0.25">
      <c r="S12">
        <f>SUM(S8:S11)</f>
        <v>27.97</v>
      </c>
      <c r="T12">
        <f>SUM(T8:T11)</f>
        <v>4</v>
      </c>
      <c r="U12">
        <f>S12/T12</f>
        <v>6.9924999999999997</v>
      </c>
    </row>
    <row r="16" spans="11:21" x14ac:dyDescent="0.25">
      <c r="K16">
        <v>8819</v>
      </c>
      <c r="L16">
        <v>1</v>
      </c>
    </row>
    <row r="17" spans="6:13" x14ac:dyDescent="0.25">
      <c r="K17">
        <v>8830</v>
      </c>
      <c r="L17">
        <v>1</v>
      </c>
    </row>
    <row r="18" spans="6:13" x14ac:dyDescent="0.25">
      <c r="K18">
        <v>8839</v>
      </c>
      <c r="L18">
        <v>1</v>
      </c>
    </row>
    <row r="19" spans="6:13" x14ac:dyDescent="0.25">
      <c r="K19">
        <v>8950</v>
      </c>
      <c r="L19">
        <v>1</v>
      </c>
    </row>
    <row r="20" spans="6:13" x14ac:dyDescent="0.25">
      <c r="K20">
        <v>9177</v>
      </c>
      <c r="L20">
        <v>1</v>
      </c>
    </row>
    <row r="21" spans="6:13" x14ac:dyDescent="0.25">
      <c r="K21">
        <v>9277</v>
      </c>
      <c r="L21">
        <v>1</v>
      </c>
    </row>
    <row r="22" spans="6:13" x14ac:dyDescent="0.25">
      <c r="K22">
        <v>9399</v>
      </c>
      <c r="L22">
        <v>1</v>
      </c>
    </row>
    <row r="23" spans="6:13" x14ac:dyDescent="0.25">
      <c r="K23">
        <v>1041</v>
      </c>
      <c r="L23">
        <v>1</v>
      </c>
    </row>
    <row r="24" spans="6:13" x14ac:dyDescent="0.25">
      <c r="K24">
        <v>1044</v>
      </c>
      <c r="L24">
        <v>1</v>
      </c>
    </row>
    <row r="25" spans="6:13" x14ac:dyDescent="0.25">
      <c r="K25">
        <f>SUM(K16:K24)</f>
        <v>65376</v>
      </c>
      <c r="L25">
        <f>SUM(L16:L24)</f>
        <v>9</v>
      </c>
      <c r="M25">
        <f>K25/L25</f>
        <v>7264</v>
      </c>
    </row>
    <row r="26" spans="6:13" x14ac:dyDescent="0.25">
      <c r="M26">
        <v>9.36</v>
      </c>
    </row>
    <row r="30" spans="6:13" x14ac:dyDescent="0.25">
      <c r="F30">
        <v>8470</v>
      </c>
      <c r="G30">
        <v>1</v>
      </c>
    </row>
    <row r="31" spans="6:13" x14ac:dyDescent="0.25">
      <c r="F31">
        <v>8479</v>
      </c>
      <c r="G31">
        <v>1</v>
      </c>
    </row>
    <row r="32" spans="6:13" x14ac:dyDescent="0.25">
      <c r="F32">
        <v>8590</v>
      </c>
      <c r="G32">
        <v>1</v>
      </c>
    </row>
    <row r="33" spans="6:7" x14ac:dyDescent="0.25">
      <c r="F33">
        <v>8699</v>
      </c>
      <c r="G33">
        <v>1</v>
      </c>
    </row>
    <row r="34" spans="6:7" x14ac:dyDescent="0.25">
      <c r="F34">
        <v>8710</v>
      </c>
      <c r="G34">
        <v>1</v>
      </c>
    </row>
    <row r="35" spans="6:7" x14ac:dyDescent="0.25">
      <c r="F35">
        <v>8790</v>
      </c>
      <c r="G35">
        <v>1</v>
      </c>
    </row>
    <row r="36" spans="6:7" x14ac:dyDescent="0.25">
      <c r="F36">
        <v>8799</v>
      </c>
      <c r="G36">
        <v>1</v>
      </c>
    </row>
    <row r="37" spans="6:7" x14ac:dyDescent="0.25">
      <c r="F37">
        <v>8817</v>
      </c>
      <c r="G37">
        <v>1</v>
      </c>
    </row>
    <row r="38" spans="6:7" x14ac:dyDescent="0.25">
      <c r="F38">
        <v>8817</v>
      </c>
      <c r="G38">
        <v>1</v>
      </c>
    </row>
    <row r="39" spans="6:7" x14ac:dyDescent="0.25">
      <c r="F39">
        <v>9199</v>
      </c>
      <c r="G39">
        <v>1</v>
      </c>
    </row>
    <row r="40" spans="6:7" x14ac:dyDescent="0.25">
      <c r="F40">
        <v>9223</v>
      </c>
      <c r="G40">
        <v>1</v>
      </c>
    </row>
    <row r="41" spans="6:7" x14ac:dyDescent="0.25">
      <c r="F41">
        <v>9798</v>
      </c>
      <c r="G41">
        <v>1</v>
      </c>
    </row>
    <row r="42" spans="6:7" x14ac:dyDescent="0.25">
      <c r="F42">
        <v>9912</v>
      </c>
      <c r="G42">
        <v>1</v>
      </c>
    </row>
    <row r="43" spans="6:7" x14ac:dyDescent="0.25">
      <c r="F43">
        <v>9918</v>
      </c>
      <c r="G43">
        <v>1</v>
      </c>
    </row>
    <row r="44" spans="6:7" x14ac:dyDescent="0.25">
      <c r="F44">
        <v>10006</v>
      </c>
      <c r="G44">
        <v>1</v>
      </c>
    </row>
    <row r="45" spans="6:7" x14ac:dyDescent="0.25">
      <c r="F45">
        <v>10129</v>
      </c>
      <c r="G45">
        <v>1</v>
      </c>
    </row>
    <row r="46" spans="6:7" x14ac:dyDescent="0.25">
      <c r="F46">
        <v>10174</v>
      </c>
      <c r="G46">
        <v>1</v>
      </c>
    </row>
    <row r="47" spans="6:7" x14ac:dyDescent="0.25">
      <c r="F47">
        <v>10575</v>
      </c>
      <c r="G47">
        <v>1</v>
      </c>
    </row>
    <row r="48" spans="6:7" x14ac:dyDescent="0.25">
      <c r="F48">
        <v>10757</v>
      </c>
      <c r="G48">
        <v>1</v>
      </c>
    </row>
    <row r="49" spans="6:8" x14ac:dyDescent="0.25">
      <c r="F49">
        <f>SUM(F30:F48)</f>
        <v>177862</v>
      </c>
      <c r="G49">
        <f>SUM(G30:G48)</f>
        <v>19</v>
      </c>
      <c r="H49">
        <f>F49/G49</f>
        <v>9361.1578947368416</v>
      </c>
    </row>
    <row r="67" spans="2:20" ht="15" customHeight="1" x14ac:dyDescent="0.25">
      <c r="B67" t="s">
        <v>54</v>
      </c>
      <c r="T67" s="61" t="s">
        <v>55</v>
      </c>
    </row>
    <row r="68" spans="2:20" ht="90.6" customHeight="1" x14ac:dyDescent="0.25">
      <c r="B68" s="71" t="s">
        <v>56</v>
      </c>
      <c r="C68" s="72"/>
      <c r="D68" s="72"/>
      <c r="E68" s="72"/>
      <c r="F68" s="72"/>
      <c r="G68" s="72"/>
      <c r="H68" s="72"/>
      <c r="I68" t="s">
        <v>57</v>
      </c>
    </row>
    <row r="70" spans="2:20" ht="15" x14ac:dyDescent="0.25">
      <c r="F70" s="62">
        <v>712.5</v>
      </c>
      <c r="G70">
        <v>1</v>
      </c>
    </row>
    <row r="71" spans="2:20" ht="15" x14ac:dyDescent="0.25">
      <c r="F71" s="62">
        <v>706.25</v>
      </c>
      <c r="G71">
        <v>1</v>
      </c>
    </row>
    <row r="72" spans="2:20" ht="15" x14ac:dyDescent="0.25">
      <c r="F72" s="62">
        <v>560</v>
      </c>
      <c r="G72">
        <v>1</v>
      </c>
    </row>
    <row r="73" spans="2:20" ht="15" x14ac:dyDescent="0.25">
      <c r="F73" s="62">
        <v>326.25</v>
      </c>
      <c r="G73">
        <v>1</v>
      </c>
    </row>
    <row r="74" spans="2:20" ht="15" x14ac:dyDescent="0.25">
      <c r="F74" s="62">
        <v>437.5</v>
      </c>
      <c r="G74">
        <v>1</v>
      </c>
    </row>
    <row r="75" spans="2:20" ht="15" x14ac:dyDescent="0.25">
      <c r="F75" s="62">
        <v>468.75</v>
      </c>
      <c r="G75">
        <v>1</v>
      </c>
    </row>
    <row r="76" spans="2:20" ht="15" x14ac:dyDescent="0.25">
      <c r="F76" s="62">
        <v>600</v>
      </c>
      <c r="G76">
        <v>1</v>
      </c>
    </row>
    <row r="77" spans="2:20" ht="15" x14ac:dyDescent="0.25">
      <c r="F77" s="63">
        <v>550</v>
      </c>
      <c r="G77">
        <v>1</v>
      </c>
    </row>
    <row r="78" spans="2:20" ht="15" x14ac:dyDescent="0.25">
      <c r="F78" s="63">
        <v>710</v>
      </c>
      <c r="G78">
        <v>1</v>
      </c>
    </row>
    <row r="79" spans="2:20" ht="15" x14ac:dyDescent="0.25">
      <c r="F79" s="63">
        <v>619</v>
      </c>
      <c r="G79">
        <v>1</v>
      </c>
    </row>
    <row r="80" spans="2:20" ht="15" x14ac:dyDescent="0.25">
      <c r="F80" s="65">
        <v>512.5</v>
      </c>
      <c r="G80">
        <v>1</v>
      </c>
    </row>
    <row r="81" spans="6:7" ht="15" x14ac:dyDescent="0.25">
      <c r="F81" s="65">
        <v>555</v>
      </c>
      <c r="G81">
        <v>1</v>
      </c>
    </row>
    <row r="82" spans="6:7" ht="15" x14ac:dyDescent="0.25">
      <c r="F82" s="66">
        <v>413</v>
      </c>
      <c r="G82">
        <v>1</v>
      </c>
    </row>
    <row r="83" spans="6:7" ht="15" x14ac:dyDescent="0.25">
      <c r="F83" s="66">
        <v>338</v>
      </c>
      <c r="G83">
        <v>1</v>
      </c>
    </row>
    <row r="84" spans="6:7" ht="15" x14ac:dyDescent="0.25">
      <c r="F84" s="66">
        <v>625</v>
      </c>
      <c r="G84">
        <v>1</v>
      </c>
    </row>
    <row r="85" spans="6:7" ht="15" x14ac:dyDescent="0.25">
      <c r="F85" s="66">
        <v>463</v>
      </c>
      <c r="G85">
        <v>1</v>
      </c>
    </row>
    <row r="86" spans="6:7" ht="15" x14ac:dyDescent="0.25">
      <c r="F86" s="66">
        <v>694</v>
      </c>
      <c r="G86">
        <v>1</v>
      </c>
    </row>
    <row r="87" spans="6:7" ht="15" x14ac:dyDescent="0.25">
      <c r="F87" s="66">
        <v>606</v>
      </c>
      <c r="G87">
        <v>1</v>
      </c>
    </row>
    <row r="88" spans="6:7" ht="15" x14ac:dyDescent="0.25">
      <c r="F88" s="66">
        <v>438</v>
      </c>
      <c r="G88">
        <v>1</v>
      </c>
    </row>
    <row r="89" spans="6:7" ht="15" x14ac:dyDescent="0.25">
      <c r="F89" s="65">
        <v>231.25</v>
      </c>
      <c r="G89">
        <v>1</v>
      </c>
    </row>
    <row r="90" spans="6:7" ht="15" x14ac:dyDescent="0.25">
      <c r="F90" s="65">
        <v>462.5</v>
      </c>
      <c r="G90">
        <v>1</v>
      </c>
    </row>
    <row r="91" spans="6:7" ht="15" x14ac:dyDescent="0.25">
      <c r="F91" s="66">
        <v>388</v>
      </c>
      <c r="G91">
        <v>1</v>
      </c>
    </row>
    <row r="92" spans="6:7" ht="15" x14ac:dyDescent="0.25">
      <c r="F92" s="66">
        <v>800</v>
      </c>
      <c r="G92">
        <v>1</v>
      </c>
    </row>
    <row r="93" spans="6:7" ht="15" x14ac:dyDescent="0.25">
      <c r="F93" s="66">
        <v>356</v>
      </c>
      <c r="G93">
        <v>1</v>
      </c>
    </row>
    <row r="94" spans="6:7" ht="15" x14ac:dyDescent="0.25">
      <c r="F94" s="66">
        <v>650</v>
      </c>
      <c r="G94">
        <v>1</v>
      </c>
    </row>
    <row r="95" spans="6:7" ht="15" x14ac:dyDescent="0.25">
      <c r="F95" s="66">
        <v>656</v>
      </c>
      <c r="G95">
        <v>1</v>
      </c>
    </row>
    <row r="96" spans="6:7" ht="15" x14ac:dyDescent="0.25">
      <c r="F96" s="66">
        <v>838</v>
      </c>
      <c r="G96">
        <v>1</v>
      </c>
    </row>
    <row r="97" spans="6:7" ht="15" x14ac:dyDescent="0.25">
      <c r="F97" s="66">
        <v>500</v>
      </c>
      <c r="G97">
        <v>1</v>
      </c>
    </row>
    <row r="98" spans="6:7" ht="15" x14ac:dyDescent="0.25">
      <c r="F98" s="66">
        <v>450</v>
      </c>
      <c r="G98">
        <v>1</v>
      </c>
    </row>
    <row r="99" spans="6:7" ht="15" x14ac:dyDescent="0.25">
      <c r="F99" s="66">
        <v>494</v>
      </c>
      <c r="G99">
        <v>1</v>
      </c>
    </row>
    <row r="100" spans="6:7" ht="15" x14ac:dyDescent="0.25">
      <c r="F100" s="66">
        <v>831</v>
      </c>
      <c r="G100">
        <v>1</v>
      </c>
    </row>
    <row r="101" spans="6:7" ht="15" x14ac:dyDescent="0.25">
      <c r="F101" s="66">
        <v>644</v>
      </c>
      <c r="G101">
        <v>1</v>
      </c>
    </row>
    <row r="102" spans="6:7" ht="15" x14ac:dyDescent="0.25">
      <c r="F102" s="66">
        <v>450</v>
      </c>
      <c r="G102">
        <v>1</v>
      </c>
    </row>
    <row r="103" spans="6:7" ht="15" x14ac:dyDescent="0.25">
      <c r="F103" s="65">
        <v>500</v>
      </c>
      <c r="G103">
        <v>1</v>
      </c>
    </row>
    <row r="104" spans="6:7" ht="15" x14ac:dyDescent="0.25">
      <c r="F104" s="65">
        <v>421</v>
      </c>
      <c r="G104">
        <v>1</v>
      </c>
    </row>
    <row r="105" spans="6:7" ht="15" x14ac:dyDescent="0.25">
      <c r="F105" s="65">
        <v>462.5</v>
      </c>
      <c r="G105">
        <v>1</v>
      </c>
    </row>
    <row r="106" spans="6:7" ht="15" x14ac:dyDescent="0.25">
      <c r="F106" s="66">
        <v>438</v>
      </c>
      <c r="G106">
        <v>1</v>
      </c>
    </row>
    <row r="107" spans="6:7" ht="15" x14ac:dyDescent="0.25">
      <c r="F107" s="66">
        <v>644</v>
      </c>
      <c r="G107">
        <v>1</v>
      </c>
    </row>
    <row r="108" spans="6:7" ht="15" x14ac:dyDescent="0.25">
      <c r="F108" s="66">
        <v>469</v>
      </c>
      <c r="G108">
        <v>1</v>
      </c>
    </row>
    <row r="109" spans="6:7" ht="15" x14ac:dyDescent="0.25">
      <c r="F109" s="66">
        <v>570</v>
      </c>
      <c r="G109">
        <v>1</v>
      </c>
    </row>
    <row r="110" spans="6:7" ht="15" x14ac:dyDescent="0.25">
      <c r="F110" s="66">
        <v>563</v>
      </c>
      <c r="G110">
        <v>1</v>
      </c>
    </row>
    <row r="111" spans="6:7" ht="15" x14ac:dyDescent="0.25">
      <c r="F111" s="66">
        <v>563</v>
      </c>
      <c r="G111">
        <v>1</v>
      </c>
    </row>
    <row r="112" spans="6:7" ht="15" x14ac:dyDescent="0.25">
      <c r="F112" s="66">
        <v>725</v>
      </c>
      <c r="G112">
        <v>1</v>
      </c>
    </row>
    <row r="113" spans="2:8" ht="15" x14ac:dyDescent="0.25">
      <c r="F113" s="66">
        <v>988</v>
      </c>
      <c r="G113">
        <v>1</v>
      </c>
    </row>
    <row r="114" spans="2:8" x14ac:dyDescent="0.25">
      <c r="F114" s="64">
        <f>SUM(F70:F113)</f>
        <v>24429</v>
      </c>
      <c r="G114" s="64">
        <f>SUM(G70:G113)</f>
        <v>44</v>
      </c>
      <c r="H114">
        <f>F114/G114</f>
        <v>555.2045454545455</v>
      </c>
    </row>
    <row r="115" spans="2:8" x14ac:dyDescent="0.25">
      <c r="G115" s="48" t="s">
        <v>7</v>
      </c>
    </row>
    <row r="117" spans="2:8" x14ac:dyDescent="0.25">
      <c r="B117" s="48" t="s">
        <v>59</v>
      </c>
      <c r="C117">
        <v>2.37</v>
      </c>
      <c r="D117">
        <f>noter!B3</f>
        <v>0.78</v>
      </c>
      <c r="E117">
        <f>C117-D117</f>
        <v>1.59</v>
      </c>
    </row>
  </sheetData>
  <mergeCells count="1">
    <mergeCell ref="B68:H68"/>
  </mergeCells>
  <hyperlinks>
    <hyperlink ref="T67" r:id="rId1" xr:uid="{C046D03D-44D8-4F13-8F8D-945F34820542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Beregn</vt:lpstr>
      <vt:lpstr>noter</vt:lpstr>
      <vt:lpstr>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Peter Larsen</cp:lastModifiedBy>
  <cp:lastPrinted>2019-04-19T09:20:14Z</cp:lastPrinted>
  <dcterms:created xsi:type="dcterms:W3CDTF">2005-11-15T10:36:02Z</dcterms:created>
  <dcterms:modified xsi:type="dcterms:W3CDTF">2019-07-31T09:51:18Z</dcterms:modified>
</cp:coreProperties>
</file>